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570\"/>
    </mc:Choice>
  </mc:AlternateContent>
  <xr:revisionPtr revIDLastSave="0" documentId="13_ncr:1_{A02C4C8B-2815-43E9-A36E-25E87B951FEB}" xr6:coauthVersionLast="47" xr6:coauthVersionMax="47" xr10:uidLastSave="{00000000-0000-0000-0000-000000000000}"/>
  <bookViews>
    <workbookView xWindow="0" yWindow="2016" windowWidth="17652" windowHeight="11280" tabRatio="796" xr2:uid="{00000000-000D-0000-FFFF-FFFF00000000}"/>
  </bookViews>
  <sheets>
    <sheet name="Сводка затрат" sheetId="1" r:id="rId1"/>
    <sheet name="ССР" sheetId="2" r:id="rId2"/>
    <sheet name="ОСР 107-02-01" sheetId="3" r:id="rId3"/>
    <sheet name="ОСР 107-07-01" sheetId="4" r:id="rId4"/>
    <sheet name="ОСР 12-01" sheetId="5" r:id="rId5"/>
    <sheet name="ОСР 525-02-01" sheetId="6" r:id="rId6"/>
    <sheet name="ОСР 525-09-01" sheetId="7" r:id="rId7"/>
    <sheet name="ОСР 525-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5" i="2" l="1"/>
  <c r="G75" i="2"/>
  <c r="F75" i="2"/>
  <c r="E75" i="2"/>
  <c r="D75" i="2"/>
  <c r="H74" i="2"/>
  <c r="G74" i="2"/>
  <c r="F74" i="2"/>
  <c r="E74" i="2"/>
  <c r="D74" i="2"/>
  <c r="H73" i="2"/>
  <c r="G73" i="2"/>
  <c r="F73" i="2"/>
  <c r="E73" i="2"/>
  <c r="D73" i="2"/>
  <c r="H71" i="2"/>
  <c r="G71" i="2"/>
  <c r="F71" i="2"/>
  <c r="E71" i="2"/>
  <c r="D71" i="2"/>
  <c r="H70" i="2"/>
  <c r="G70" i="2"/>
  <c r="F70" i="2"/>
  <c r="E70" i="2"/>
  <c r="D70" i="2"/>
  <c r="H69" i="2"/>
  <c r="G69" i="2"/>
  <c r="F69" i="2"/>
  <c r="E69" i="2"/>
  <c r="D69" i="2"/>
  <c r="H61" i="2"/>
  <c r="G61" i="2"/>
  <c r="F61" i="2"/>
  <c r="E61" i="2"/>
  <c r="D61" i="2"/>
  <c r="H60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6" i="1"/>
  <c r="C44" i="1"/>
  <c r="C43" i="1"/>
  <c r="C42" i="1"/>
  <c r="C41" i="1"/>
  <c r="I40" i="1"/>
  <c r="C40" i="1"/>
  <c r="I39" i="1"/>
  <c r="C39" i="1"/>
  <c r="I38" i="1"/>
  <c r="C38" i="1"/>
  <c r="I37" i="1"/>
  <c r="C37" i="1"/>
  <c r="I36" i="1"/>
  <c r="C34" i="1"/>
  <c r="C32" i="1"/>
  <c r="C31" i="1"/>
  <c r="C30" i="1"/>
  <c r="C29" i="1"/>
</calcChain>
</file>

<file path=xl/sharedStrings.xml><?xml version="1.0" encoding="utf-8"?>
<sst xmlns="http://schemas.openxmlformats.org/spreadsheetml/2006/main" count="352" uniqueCount="169">
  <si>
    <t>СВОДКА ЗАТРАТ</t>
  </si>
  <si>
    <t>P_0570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</si>
  <si>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</si>
  <si>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</si>
  <si>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</si>
  <si>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</si>
  <si>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</si>
  <si>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</si>
  <si>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</si>
  <si>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</si>
  <si>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</si>
  <si>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</si>
  <si>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</si>
  <si>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</si>
  <si>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</si>
  <si>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</si>
  <si>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</si>
  <si>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</si>
  <si>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</si>
  <si>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</si>
  <si>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</si>
  <si>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</si>
  <si>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</si>
  <si>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</si>
  <si>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</si>
  <si>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</si>
  <si>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</si>
  <si>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</si>
  <si>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</si>
  <si>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</si>
  <si>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</si>
  <si>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</si>
  <si>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</si>
  <si>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</si>
  <si>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</si>
  <si>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</si>
  <si>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</si>
  <si>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</si>
  <si>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</si>
  <si>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</si>
  <si>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</si>
  <si>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ОСР-107-02-01</t>
  </si>
  <si>
    <t>Реконструкция ВЛ одноцепная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</si>
  <si>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</si>
  <si>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</si>
  <si>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</si>
  <si>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</si>
  <si>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</si>
  <si>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</si>
  <si>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</si>
  <si>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</si>
  <si>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</si>
  <si>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</si>
  <si>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</si>
  <si>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</si>
  <si>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</si>
  <si>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</si>
  <si>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</si>
  <si>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 19.06.2020 Пр.1 п.39.2</t>
  </si>
  <si>
    <t>Затраты на строительство титульных ВЗиС,исп.при опред.сметной стоим. строительства ОКС 2,5%*0,8= 2%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</si>
  <si>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</si>
  <si>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</si>
  <si>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</si>
  <si>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</si>
  <si>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</si>
  <si>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ОСР-107-09-01</t>
  </si>
  <si>
    <t>325/пр 25.05.2021 Пр.1 п.50 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</si>
  <si>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</si>
  <si>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</si>
  <si>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</si>
  <si>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</si>
  <si>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</si>
  <si>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ОСР-525-09-01</t>
  </si>
  <si>
    <t>Пусконаладочные работы</t>
  </si>
  <si>
    <t>325/пр_25.05.2021_Пр.1 п.50_Пр.4 п.67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</si>
  <si>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</si>
  <si>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</si>
  <si>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</si>
  <si>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</si>
  <si>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</si>
  <si>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</si>
  <si>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ОСР-107-12-01</t>
  </si>
  <si>
    <t>Проектные работы и изыскательские работы</t>
  </si>
  <si>
    <t>Сметв № 1</t>
  </si>
  <si>
    <t>Проектные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</si>
  <si>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</si>
  <si>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</si>
  <si>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</si>
  <si>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</si>
  <si>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</si>
  <si>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</si>
  <si>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</si>
  <si>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</si>
  <si>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</si>
  <si>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</si>
  <si>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</si>
  <si>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</si>
  <si>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</si>
  <si>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</si>
  <si>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107-02-01</t>
  </si>
  <si>
    <t>Наименование сметы</t>
  </si>
  <si>
    <t>Реконструкция ВЛ-0,4 кВ от КТП Пер 719/2х630 кВА Сызранский район Самарская область</t>
  </si>
  <si>
    <t>Наименование локальных сметных расчетов (смет), затрат</t>
  </si>
  <si>
    <t>ЛС-107-01</t>
  </si>
  <si>
    <t>Итого</t>
  </si>
  <si>
    <t>ОБЪЕКТНЫЙ СМЕТНЫЙ РАСЧЕТ № ОСР 107-07-01</t>
  </si>
  <si>
    <t>ЛС-107-09-01</t>
  </si>
  <si>
    <t>ПНР ВЛИ-0,4 кВ</t>
  </si>
  <si>
    <t>ОБЪЕКТНЫЙ СМЕТНЫЙ РАСЧЕТ № ОСР 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</si>
  <si>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</si>
  <si>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</si>
  <si>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</si>
  <si>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Реконструкция ВЛ-0,4 кВ от КТП ЦАР 527/100 кВА с заменой на КТП 250 кВА  Красноярский район Самарская область.</t>
  </si>
  <si>
    <t>ЛС-525-03</t>
  </si>
  <si>
    <t>Коммерческий учет</t>
  </si>
  <si>
    <t>ОБЪЕКТНЫЙ СМЕТНЫЙ РАСЧЕТ № ОСР 525-09-01</t>
  </si>
  <si>
    <t>ЛС-525-09-03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</si>
  <si>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</si>
  <si>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</si>
  <si>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</si>
  <si>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</si>
  <si>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</si>
  <si>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</si>
  <si>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</si>
  <si>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</si>
  <si>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</si>
  <si>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107-02-01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</si>
  <si>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</si>
  <si>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</si>
  <si>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</si>
  <si>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</si>
  <si>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</si>
  <si>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ВЛ-0,4 кВ от КТП Пер 719/2х630 кВА" Сызранский район Самарская область</t>
  </si>
  <si>
    <t>ОСР 107-07-01</t>
  </si>
  <si>
    <t>ОСР 12-01</t>
  </si>
  <si>
    <t>ОСР 525-02-01</t>
  </si>
  <si>
    <t>Установка нескольких трехфазных приборов учета в существующем шкафу с организацией связи по радиоинтерфейсу 0.4 кВ</t>
  </si>
  <si>
    <t>шт</t>
  </si>
  <si>
    <t>ОСР 525-09-01</t>
  </si>
  <si>
    <t>ОСР 525-12-01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</si>
  <si>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</si>
  <si>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</si>
  <si>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</si>
  <si>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</si>
  <si>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</si>
  <si>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</si>
  <si>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</si>
  <si>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</si>
  <si>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</si>
  <si>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</si>
  <si>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</si>
  <si>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Стойка ж/б СВ110-5</t>
  </si>
  <si>
    <t>Стойка ж/б СВ95-3</t>
  </si>
  <si>
    <t>Стойка ж/б СНЦс-5,1-11,5</t>
  </si>
  <si>
    <t>Провод самонесущий изолированный СИП-2 3х95+1х95+1х25</t>
  </si>
  <si>
    <t>Однофазный Split-счётчик электроэнергии, класс точности 1,непосредственного включения U=220В, 5(80)А, с кронштейном AD11S.M1.1-FL-R (1-3-1)</t>
  </si>
  <si>
    <t>Счетчик однофазный AD11S.M1.1-FL-R(1-3-1)</t>
  </si>
  <si>
    <t>Удаленный дисплей CIU8.B-4-1(2+12+1)</t>
  </si>
  <si>
    <t>Счетчик трехфазный AD13А.M1.2-FLRs-R (2-20-1)(12шт+1шт)</t>
  </si>
  <si>
    <t>Шкаф учета абонентский ЩРНМ-3 650х500х220 (ЩРН-МЗ IP54)(12шт+1шт)</t>
  </si>
  <si>
    <t>ФСБЦ-21.2.01.01-0038</t>
  </si>
  <si>
    <t>Реконструкция ВЛ-0,4кВ от КТП СРГ 304 10/0,4/250кВА (протяженностью 3,51 км), установка приборов учета (107 т.у.)</t>
  </si>
  <si>
    <t>Реконструкция ВЛ-0,4кВ от КТП СРГ 304 10/0,4/250кВА (протяженностью 3,51 км), установка приборов учета (107 т.у.)</t>
  </si>
  <si>
    <t>Реконструкция ВЛ-0,4кВ от КТП СРГ 304 10/0,4/250кВА (протяженностью 3,51 км), установка приборов учета (107 т.у.)</t>
  </si>
  <si>
    <t>Реконструкция ВЛ-0,4кВ от КТП СРГ 304 10/0,4/250кВА (протяженностью 3,51 км), установка приборов учета (107 т.у.)</t>
  </si>
  <si>
    <t>Реконструкция ВЛ-0,4кВ от КТП СРГ 304 10/0,4/250кВА (протяженностью 3,51 км), установка приборов учета (107 т.у.)</t>
  </si>
  <si>
    <t>Реконструкция ВЛ-0,4кВ от КТП СРГ 304 10/0,4/250кВА (протяженностью 3,51 км), установка приборов учета (107 т.у.)</t>
  </si>
  <si>
    <t>Реконструкция ВЛ-0,4кВ от КТП СРГ 304 10/0,4/250кВА (протяженностью 3,51 км), установка приборов учета (107 т.у.)</t>
  </si>
  <si>
    <t>Реконструкция ВЛ-0,4кВ от КТП СРГ 304 10/0,4/250кВА (протяженностью 3,51 км), установка приборов учета (107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</si>
</sst>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</numFmts>
  <fonts count="19">
    <font>
      <sz val="11"/>
      <color rgb="FF000000"/>
      <name val="Calibri"/>
      <charset val="134"/>
      <scheme val="minor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color rgb="FF000000"/>
      <name val="Arial"/>
      <charset val="134"/>
    </font>
    <font>
      <b/>
      <sz val="12"/>
      <color rgb="FF000000"/>
      <name val="Times New Roman"/>
      <charset val="134"/>
    </font>
    <font>
      <i/>
      <sz val="12"/>
      <color rgb="FF000000"/>
      <name val="Times New Roman"/>
      <charset val="134"/>
    </font>
    <font>
      <sz val="16"/>
      <color rgb="FF000000"/>
      <name val="Times New Roman"/>
      <charset val="13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14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14" fillId="0" borderId="0" xfId="4" applyNumberFormat="1" applyFont="1" applyAlignment="1">
      <alignment vertical="center"/>
    </xf>
    <xf numFmtId="170" fontId="14" fillId="0" borderId="0" xfId="4" applyNumberFormat="1" applyFont="1" applyAlignment="1">
      <alignment vertical="center"/>
    </xf>
    <xf numFmtId="175" fontId="14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6" fillId="0" borderId="0" xfId="4" applyNumberFormat="1" applyFont="1" applyAlignment="1">
      <alignment vertical="center"/>
    </xf>
    <xf numFmtId="10" fontId="14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6" fillId="0" borderId="0" xfId="3" applyNumberFormat="1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168" fontId="14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164" fontId="15" fillId="0" borderId="1" xfId="1" applyFont="1" applyFill="1" applyBorder="1" applyAlignment="1">
      <alignment horizontal="center" vertical="center" wrapText="1"/>
    </xf>
    <xf numFmtId="178" fontId="14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14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topLeftCell="A19" zoomScale="90" zoomScaleNormal="90" workbookViewId="0">
      <selection activeCell="C22" sqref="C1:C104857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7.88671875" customWidth="1"/>
    <col min="9" max="9" width="13.441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3" t="s">
        <v>0</v>
      </c>
      <c r="B12" s="83"/>
      <c r="C12" s="83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4" t="s">
        <v>1</v>
      </c>
      <c r="B16" s="84"/>
      <c r="C16" s="84"/>
    </row>
    <row r="17" spans="1:9" ht="15.75" customHeight="1">
      <c r="A17" s="85" t="s">
        <v>2</v>
      </c>
      <c r="B17" s="85"/>
      <c r="C17" s="85"/>
    </row>
    <row r="18" spans="1:9" ht="15.75" customHeight="1">
      <c r="A18" s="24"/>
      <c r="B18" s="24"/>
      <c r="C18" s="24"/>
    </row>
    <row r="19" spans="1:9" ht="72" customHeight="1">
      <c r="A19" s="86" t="s">
        <v>161</v>
      </c>
      <c r="B19" s="86"/>
      <c r="C19" s="86"/>
    </row>
    <row r="20" spans="1:9" ht="15.75" customHeight="1">
      <c r="A20" s="85" t="s">
        <v>3</v>
      </c>
      <c r="B20" s="85"/>
      <c r="C20" s="85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7" t="s">
        <v>7</v>
      </c>
      <c r="B25" s="88"/>
      <c r="C25" s="89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5.75" customHeight="1">
      <c r="A29" s="55" t="s">
        <v>17</v>
      </c>
      <c r="B29" s="53" t="s">
        <v>18</v>
      </c>
      <c r="C29" s="61">
        <f>ССР!G66*1.2</f>
        <v>2402.3241497424001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5.75" customHeight="1">
      <c r="A30" s="50">
        <v>2</v>
      </c>
      <c r="B30" s="53" t="s">
        <v>19</v>
      </c>
      <c r="C30" s="61">
        <f>C27+C28+C29</f>
        <v>2402.3241497424001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5.75" customHeight="1">
      <c r="A31" s="55" t="s">
        <v>20</v>
      </c>
      <c r="B31" s="53" t="s">
        <v>21</v>
      </c>
      <c r="C31" s="61">
        <f>C30-ROUND(C30/1.2,5)</f>
        <v>400.38735974240001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22</v>
      </c>
      <c r="C32" s="65">
        <f>C30*I38</f>
        <v>2786.6775156496301</v>
      </c>
      <c r="D32" s="57"/>
      <c r="E32" s="66"/>
      <c r="F32" s="67"/>
      <c r="G32" s="68">
        <v>2023</v>
      </c>
      <c r="H32" s="60">
        <v>109.096466260827</v>
      </c>
      <c r="I32" s="81"/>
    </row>
    <row r="33" spans="1:9" ht="15.6">
      <c r="A33" s="50"/>
      <c r="B33" s="53" t="s">
        <v>23</v>
      </c>
      <c r="C33" s="61">
        <v>0.88</v>
      </c>
      <c r="D33" s="57"/>
      <c r="E33" s="66"/>
      <c r="F33" s="67"/>
      <c r="G33" s="68"/>
      <c r="H33" s="60"/>
      <c r="I33" s="81"/>
    </row>
    <row r="34" spans="1:9" ht="15.6">
      <c r="A34" s="50"/>
      <c r="B34" s="53" t="s">
        <v>24</v>
      </c>
      <c r="C34" s="65">
        <f>C32*C33</f>
        <v>2452.27621377168</v>
      </c>
      <c r="D34" s="57"/>
      <c r="E34" s="66"/>
      <c r="F34" s="67"/>
      <c r="G34" s="68"/>
      <c r="H34" s="60"/>
      <c r="I34" s="81"/>
    </row>
    <row r="35" spans="1:9" ht="15.6">
      <c r="A35" s="87" t="s">
        <v>25</v>
      </c>
      <c r="B35" s="88"/>
      <c r="C35" s="89"/>
      <c r="D35" s="51"/>
      <c r="E35" s="69"/>
      <c r="F35" s="70"/>
      <c r="G35" s="59">
        <v>2024</v>
      </c>
      <c r="H35" s="60">
        <v>109.113503262205</v>
      </c>
      <c r="I35" s="81"/>
    </row>
    <row r="36" spans="1:9" ht="15.6">
      <c r="A36" s="50">
        <v>1</v>
      </c>
      <c r="B36" s="53" t="s">
        <v>8</v>
      </c>
      <c r="C36" s="54"/>
      <c r="D36" s="57"/>
      <c r="E36" s="71"/>
      <c r="F36" s="72"/>
      <c r="G36" s="59">
        <v>2025</v>
      </c>
      <c r="H36" s="60">
        <v>107.81631706396399</v>
      </c>
      <c r="I36" s="82">
        <f>(H36+100)/200</f>
        <v>1.0390815853198201</v>
      </c>
    </row>
    <row r="37" spans="1:9" ht="15.6">
      <c r="A37" s="55" t="s">
        <v>10</v>
      </c>
      <c r="B37" s="53" t="s">
        <v>11</v>
      </c>
      <c r="C37" s="73">
        <f>ССР!D75+ССР!E75</f>
        <v>28887.0043550144</v>
      </c>
      <c r="D37" s="57"/>
      <c r="E37" s="71"/>
      <c r="F37" s="57"/>
      <c r="G37" s="59">
        <v>2026</v>
      </c>
      <c r="H37" s="60">
        <v>105.262896868962</v>
      </c>
      <c r="I37" s="82">
        <f>(H37+100)/200*H36/100</f>
        <v>1.1065344785145901</v>
      </c>
    </row>
    <row r="38" spans="1:9" ht="15.6">
      <c r="A38" s="55" t="s">
        <v>15</v>
      </c>
      <c r="B38" s="53" t="s">
        <v>16</v>
      </c>
      <c r="C38" s="73">
        <f>ССР!F75</f>
        <v>0</v>
      </c>
      <c r="D38" s="57"/>
      <c r="E38" s="71"/>
      <c r="F38" s="57"/>
      <c r="G38" s="59">
        <v>2027</v>
      </c>
      <c r="H38" s="60">
        <v>104.420897989339</v>
      </c>
      <c r="I38" s="82">
        <f>(H38+100)/200*H37/100*H36/100</f>
        <v>1.1599922999352299</v>
      </c>
    </row>
    <row r="39" spans="1:9" ht="15.6">
      <c r="A39" s="55" t="s">
        <v>17</v>
      </c>
      <c r="B39" s="53" t="s">
        <v>18</v>
      </c>
      <c r="C39" s="73">
        <f>(ССР!G71-ССР!G66)*1.2</f>
        <v>1386.6129781526499</v>
      </c>
      <c r="D39" s="57"/>
      <c r="E39" s="71"/>
      <c r="F39" s="57"/>
      <c r="G39" s="59">
        <v>2028</v>
      </c>
      <c r="H39" s="60">
        <v>104.420897989339</v>
      </c>
      <c r="I39" s="82">
        <f>(H39+100)/200*H38/100*H37/100*H36/100</f>
        <v>1.2112743761995599</v>
      </c>
    </row>
    <row r="40" spans="1:9" ht="15.6">
      <c r="A40" s="50">
        <v>2</v>
      </c>
      <c r="B40" s="53" t="s">
        <v>19</v>
      </c>
      <c r="C40" s="73">
        <f>C37+C38+C39</f>
        <v>30273.617333167</v>
      </c>
      <c r="D40" s="62"/>
      <c r="E40" s="66"/>
      <c r="F40" s="67"/>
      <c r="G40" s="59">
        <v>2029</v>
      </c>
      <c r="H40" s="60">
        <v>104.420897989339</v>
      </c>
      <c r="I40" s="82">
        <f>(H40+100)/200*H39/100*H38/100*H37/100*H36/100</f>
        <v>1.26482358074235</v>
      </c>
    </row>
    <row r="41" spans="1:9" ht="15.6">
      <c r="A41" s="55" t="s">
        <v>20</v>
      </c>
      <c r="B41" s="53" t="s">
        <v>21</v>
      </c>
      <c r="C41" s="61">
        <f>C40-ROUND(C40/1.2,5)</f>
        <v>5045.6028931670498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22</v>
      </c>
      <c r="C42" s="74">
        <f>C40*I39</f>
        <v>36669.656950536097</v>
      </c>
      <c r="D42" s="57"/>
      <c r="E42" s="66"/>
      <c r="F42" s="67"/>
      <c r="G42" s="51"/>
      <c r="H42" s="51"/>
      <c r="I42" s="51"/>
    </row>
    <row r="43" spans="1:9" ht="15.6">
      <c r="A43" s="50"/>
      <c r="B43" s="53" t="s">
        <v>23</v>
      </c>
      <c r="C43" s="61">
        <f>C33</f>
        <v>0.88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24</v>
      </c>
      <c r="C44" s="65">
        <f>C42*C43</f>
        <v>32269.2981164718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26</v>
      </c>
      <c r="C46" s="76">
        <f>C34+C44</f>
        <v>34721.574330243398</v>
      </c>
      <c r="D46" s="57"/>
      <c r="E46" s="66"/>
      <c r="F46" s="67"/>
      <c r="G46" s="51"/>
      <c r="H46" s="51"/>
      <c r="I46" s="77"/>
    </row>
    <row r="47" spans="1:9" ht="15.6">
      <c r="A47" s="52"/>
      <c r="B47" s="52"/>
      <c r="C47" s="52"/>
      <c r="D47" s="77"/>
      <c r="E47" s="51"/>
      <c r="F47" s="72"/>
      <c r="G47" s="51"/>
      <c r="H47" s="51"/>
      <c r="I47" s="51"/>
    </row>
    <row r="48" spans="1:9" ht="15.6">
      <c r="A48" s="78" t="s">
        <v>27</v>
      </c>
      <c r="B48" s="52"/>
      <c r="C48" s="52"/>
      <c r="D48" s="51"/>
      <c r="E48" s="79"/>
      <c r="F48" s="51"/>
      <c r="G48" s="51"/>
      <c r="H48" s="51"/>
      <c r="I48" s="51"/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12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142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143</v>
      </c>
      <c r="B3" s="2" t="s">
        <v>144</v>
      </c>
      <c r="C3" s="2" t="s">
        <v>145</v>
      </c>
      <c r="D3" s="2" t="s">
        <v>146</v>
      </c>
      <c r="E3" s="2" t="s">
        <v>147</v>
      </c>
      <c r="F3" s="2" t="s">
        <v>148</v>
      </c>
      <c r="G3" s="2" t="s">
        <v>149</v>
      </c>
      <c r="H3" s="2" t="s">
        <v>150</v>
      </c>
    </row>
    <row r="4" spans="1:8" ht="39" hidden="1" customHeight="1">
      <c r="A4" s="3" t="s">
        <v>151</v>
      </c>
      <c r="B4" s="4" t="s">
        <v>137</v>
      </c>
      <c r="C4" s="5">
        <v>14.324442501092999</v>
      </c>
      <c r="D4" s="5">
        <v>25.632087662364999</v>
      </c>
      <c r="E4" s="4">
        <v>0.4</v>
      </c>
      <c r="F4" s="4"/>
      <c r="G4" s="5">
        <v>367.16536590253003</v>
      </c>
      <c r="H4" s="6"/>
    </row>
    <row r="5" spans="1:8" ht="39" hidden="1" customHeight="1">
      <c r="A5" s="3" t="s">
        <v>152</v>
      </c>
      <c r="B5" s="4" t="s">
        <v>137</v>
      </c>
      <c r="C5" s="5">
        <v>129.94315697420001</v>
      </c>
      <c r="D5" s="5">
        <v>19.447555803385999</v>
      </c>
      <c r="E5" s="4">
        <v>0.4</v>
      </c>
      <c r="F5" s="4"/>
      <c r="G5" s="5">
        <v>2527.0767965239002</v>
      </c>
      <c r="H5" s="6"/>
    </row>
    <row r="6" spans="1:8" ht="39" hidden="1" customHeight="1">
      <c r="A6" s="3" t="s">
        <v>153</v>
      </c>
      <c r="B6" s="4" t="s">
        <v>137</v>
      </c>
      <c r="C6" s="5">
        <v>11.766506340184</v>
      </c>
      <c r="D6" s="5">
        <v>80.053876886355994</v>
      </c>
      <c r="E6" s="4">
        <v>0.4</v>
      </c>
      <c r="F6" s="4"/>
      <c r="G6" s="5">
        <v>941.95444993958995</v>
      </c>
      <c r="H6" s="6"/>
    </row>
    <row r="7" spans="1:8" ht="39" customHeight="1">
      <c r="A7" s="3" t="s">
        <v>154</v>
      </c>
      <c r="B7" s="4" t="s">
        <v>131</v>
      </c>
      <c r="C7" s="5">
        <v>3.8742501093135</v>
      </c>
      <c r="D7" s="5">
        <v>881.09974599531995</v>
      </c>
      <c r="E7" s="4">
        <v>0.4</v>
      </c>
      <c r="F7" s="3" t="s">
        <v>154</v>
      </c>
      <c r="G7" s="5">
        <v>3413.6007872384998</v>
      </c>
      <c r="H7" s="6" t="s">
        <v>160</v>
      </c>
    </row>
    <row r="8" spans="1:8" ht="39" hidden="1" customHeight="1">
      <c r="A8" s="3" t="s">
        <v>155</v>
      </c>
      <c r="B8" s="4" t="s">
        <v>137</v>
      </c>
      <c r="C8" s="5">
        <v>120.22299956275</v>
      </c>
      <c r="D8" s="5">
        <v>19.225895489928</v>
      </c>
      <c r="E8" s="4">
        <v>0.4</v>
      </c>
      <c r="F8" s="4"/>
      <c r="G8" s="5">
        <v>2311.3948250789999</v>
      </c>
      <c r="H8" s="6"/>
    </row>
    <row r="9" spans="1:8" ht="39" hidden="1" customHeight="1">
      <c r="A9" s="3" t="s">
        <v>156</v>
      </c>
      <c r="B9" s="4" t="s">
        <v>137</v>
      </c>
      <c r="C9" s="5">
        <v>16.461538461538002</v>
      </c>
      <c r="D9" s="5">
        <v>19.644843234890999</v>
      </c>
      <c r="E9" s="4"/>
      <c r="F9" s="4"/>
      <c r="G9" s="5">
        <v>323.38434248204999</v>
      </c>
      <c r="H9" s="6"/>
    </row>
    <row r="10" spans="1:8" ht="39" hidden="1" customHeight="1">
      <c r="A10" s="3" t="s">
        <v>157</v>
      </c>
      <c r="B10" s="4" t="s">
        <v>137</v>
      </c>
      <c r="C10" s="5">
        <v>123.46153846154</v>
      </c>
      <c r="D10" s="5">
        <v>4.1537497551260003</v>
      </c>
      <c r="E10" s="4"/>
      <c r="F10" s="4"/>
      <c r="G10" s="5">
        <v>512.82833515208995</v>
      </c>
      <c r="H10" s="6"/>
    </row>
    <row r="11" spans="1:8" ht="39" hidden="1" customHeight="1">
      <c r="A11" s="3" t="s">
        <v>158</v>
      </c>
      <c r="B11" s="4" t="s">
        <v>137</v>
      </c>
      <c r="C11" s="5">
        <v>107</v>
      </c>
      <c r="D11" s="5">
        <v>43.477623465691998</v>
      </c>
      <c r="E11" s="4"/>
      <c r="F11" s="4"/>
      <c r="G11" s="5">
        <v>4652.1057108289997</v>
      </c>
      <c r="H11" s="6"/>
    </row>
    <row r="12" spans="1:8" ht="39" hidden="1" customHeight="1">
      <c r="A12" s="3" t="s">
        <v>159</v>
      </c>
      <c r="B12" s="4" t="s">
        <v>137</v>
      </c>
      <c r="C12" s="5">
        <v>107</v>
      </c>
      <c r="D12" s="5">
        <v>17.038066125193001</v>
      </c>
      <c r="E12" s="4"/>
      <c r="F12" s="4"/>
      <c r="G12" s="5">
        <v>1823.0730753957</v>
      </c>
      <c r="H12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5"/>
  <sheetViews>
    <sheetView topLeftCell="C64" zoomScale="90" zoomScaleNormal="90" workbookViewId="0">
      <selection activeCell="G66" sqref="G66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28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162</v>
      </c>
      <c r="B13" s="86"/>
      <c r="C13" s="86"/>
      <c r="D13" s="86"/>
      <c r="E13" s="86"/>
      <c r="F13" s="86"/>
      <c r="G13" s="86"/>
      <c r="H13" s="86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29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4</v>
      </c>
      <c r="B18" s="93" t="s">
        <v>30</v>
      </c>
      <c r="C18" s="93" t="s">
        <v>31</v>
      </c>
      <c r="D18" s="90" t="s">
        <v>32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33</v>
      </c>
      <c r="E19" s="2" t="s">
        <v>34</v>
      </c>
      <c r="F19" s="2" t="s">
        <v>35</v>
      </c>
      <c r="G19" s="2" t="s">
        <v>36</v>
      </c>
      <c r="H19" s="2" t="s">
        <v>37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38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39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40</v>
      </c>
      <c r="D24" s="41"/>
      <c r="E24" s="41"/>
      <c r="F24" s="41"/>
      <c r="G24" s="41"/>
      <c r="H24" s="41"/>
    </row>
    <row r="25" spans="1:8" s="35" customFormat="1">
      <c r="A25" s="2">
        <v>1</v>
      </c>
      <c r="B25" s="2" t="s">
        <v>41</v>
      </c>
      <c r="C25" s="42" t="s">
        <v>42</v>
      </c>
      <c r="D25" s="41">
        <v>12361.226730372</v>
      </c>
      <c r="E25" s="41">
        <v>188.06727609792</v>
      </c>
      <c r="F25" s="41">
        <v>0</v>
      </c>
      <c r="G25" s="41">
        <v>0</v>
      </c>
      <c r="H25" s="41">
        <v>12549.29400647</v>
      </c>
    </row>
    <row r="26" spans="1:8" ht="31.2">
      <c r="A26" s="2">
        <v>2</v>
      </c>
      <c r="B26" s="2" t="s">
        <v>43</v>
      </c>
      <c r="C26" s="42" t="s">
        <v>44</v>
      </c>
      <c r="D26" s="41">
        <v>8288.6143469543003</v>
      </c>
      <c r="E26" s="41">
        <v>1444.6599311066</v>
      </c>
      <c r="F26" s="41">
        <v>0</v>
      </c>
      <c r="G26" s="41">
        <v>0</v>
      </c>
      <c r="H26" s="41">
        <v>9733.2742780609005</v>
      </c>
    </row>
    <row r="27" spans="1:8">
      <c r="A27" s="2"/>
      <c r="B27" s="33"/>
      <c r="C27" s="33" t="s">
        <v>45</v>
      </c>
      <c r="D27" s="41">
        <v>20649.841077326</v>
      </c>
      <c r="E27" s="41">
        <v>1632.7272072045</v>
      </c>
      <c r="F27" s="41">
        <v>0</v>
      </c>
      <c r="G27" s="41">
        <v>0</v>
      </c>
      <c r="H27" s="41">
        <v>22282.568284531</v>
      </c>
    </row>
    <row r="28" spans="1:8">
      <c r="A28" s="2"/>
      <c r="B28" s="33"/>
      <c r="C28" s="44" t="s">
        <v>46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47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48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49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50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51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52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53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54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55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56</v>
      </c>
      <c r="D43" s="41">
        <v>20649.841077326</v>
      </c>
      <c r="E43" s="41">
        <v>1632.7272072045</v>
      </c>
      <c r="F43" s="41">
        <v>0</v>
      </c>
      <c r="G43" s="41">
        <v>0</v>
      </c>
      <c r="H43" s="41">
        <v>22282.568284531</v>
      </c>
    </row>
    <row r="44" spans="1:8">
      <c r="A44" s="2"/>
      <c r="B44" s="33"/>
      <c r="C44" s="44" t="s">
        <v>57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58</v>
      </c>
      <c r="C45" s="42" t="s">
        <v>59</v>
      </c>
      <c r="D45" s="41">
        <v>247.22453460744001</v>
      </c>
      <c r="E45" s="41">
        <v>3.7613455219584</v>
      </c>
      <c r="F45" s="41">
        <v>0</v>
      </c>
      <c r="G45" s="41">
        <v>0</v>
      </c>
      <c r="H45" s="41">
        <v>250.98588012939999</v>
      </c>
    </row>
    <row r="46" spans="1:8" ht="31.2">
      <c r="A46" s="2">
        <v>4</v>
      </c>
      <c r="B46" s="2" t="s">
        <v>60</v>
      </c>
      <c r="C46" s="42" t="s">
        <v>61</v>
      </c>
      <c r="D46" s="41">
        <v>207.21535867386001</v>
      </c>
      <c r="E46" s="41">
        <v>36.116498277665002</v>
      </c>
      <c r="F46" s="41">
        <v>0</v>
      </c>
      <c r="G46" s="41">
        <v>0</v>
      </c>
      <c r="H46" s="41">
        <v>243.33185695152</v>
      </c>
    </row>
    <row r="47" spans="1:8">
      <c r="A47" s="2"/>
      <c r="B47" s="33"/>
      <c r="C47" s="33" t="s">
        <v>62</v>
      </c>
      <c r="D47" s="41">
        <v>454.43989328128998</v>
      </c>
      <c r="E47" s="41">
        <v>39.877843799624003</v>
      </c>
      <c r="F47" s="41">
        <v>0</v>
      </c>
      <c r="G47" s="41">
        <v>0</v>
      </c>
      <c r="H47" s="41">
        <v>494.31773708091998</v>
      </c>
    </row>
    <row r="48" spans="1:8">
      <c r="A48" s="2"/>
      <c r="B48" s="33"/>
      <c r="C48" s="33" t="s">
        <v>63</v>
      </c>
      <c r="D48" s="41">
        <v>21104.280970607</v>
      </c>
      <c r="E48" s="41">
        <v>1672.6050510041</v>
      </c>
      <c r="F48" s="41">
        <v>0</v>
      </c>
      <c r="G48" s="41">
        <v>0</v>
      </c>
      <c r="H48" s="41">
        <v>22776.886021612001</v>
      </c>
    </row>
    <row r="49" spans="1:8">
      <c r="A49" s="2"/>
      <c r="B49" s="33"/>
      <c r="C49" s="33" t="s">
        <v>64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65</v>
      </c>
      <c r="C50" s="48" t="s">
        <v>42</v>
      </c>
      <c r="D50" s="41">
        <v>0</v>
      </c>
      <c r="E50" s="41">
        <v>0</v>
      </c>
      <c r="F50" s="41">
        <v>0</v>
      </c>
      <c r="G50" s="41">
        <v>140.43751631882</v>
      </c>
      <c r="H50" s="41">
        <v>140.43751631882</v>
      </c>
    </row>
    <row r="51" spans="1:8" ht="31.2">
      <c r="A51" s="2">
        <v>6</v>
      </c>
      <c r="B51" s="2" t="s">
        <v>66</v>
      </c>
      <c r="C51" s="48" t="s">
        <v>67</v>
      </c>
      <c r="D51" s="41">
        <v>329.08057801595999</v>
      </c>
      <c r="E51" s="41">
        <v>5.0067270242788</v>
      </c>
      <c r="F51" s="41">
        <v>0</v>
      </c>
      <c r="G51" s="41">
        <v>0</v>
      </c>
      <c r="H51" s="41">
        <v>334.08730504023998</v>
      </c>
    </row>
    <row r="52" spans="1:8">
      <c r="A52" s="2">
        <v>7</v>
      </c>
      <c r="B52" s="2" t="s">
        <v>68</v>
      </c>
      <c r="C52" s="48" t="s">
        <v>69</v>
      </c>
      <c r="D52" s="41">
        <v>0</v>
      </c>
      <c r="E52" s="41">
        <v>0</v>
      </c>
      <c r="F52" s="41">
        <v>0</v>
      </c>
      <c r="G52" s="41">
        <v>277.76607353920002</v>
      </c>
      <c r="H52" s="41">
        <v>277.76607353920002</v>
      </c>
    </row>
    <row r="53" spans="1:8">
      <c r="A53" s="2">
        <v>8</v>
      </c>
      <c r="B53" s="2"/>
      <c r="C53" s="48" t="s">
        <v>70</v>
      </c>
      <c r="D53" s="41">
        <v>0</v>
      </c>
      <c r="E53" s="41">
        <v>0</v>
      </c>
      <c r="F53" s="41">
        <v>0</v>
      </c>
      <c r="G53" s="41">
        <v>234.80011724769</v>
      </c>
      <c r="H53" s="41">
        <v>234.80011724769</v>
      </c>
    </row>
    <row r="54" spans="1:8">
      <c r="A54" s="2">
        <v>9</v>
      </c>
      <c r="B54" s="2"/>
      <c r="C54" s="48" t="s">
        <v>71</v>
      </c>
      <c r="D54" s="41">
        <v>0</v>
      </c>
      <c r="E54" s="41">
        <v>0</v>
      </c>
      <c r="F54" s="41">
        <v>0</v>
      </c>
      <c r="G54" s="41">
        <v>102.51146612847</v>
      </c>
      <c r="H54" s="41">
        <v>102.51146612847</v>
      </c>
    </row>
    <row r="55" spans="1:8">
      <c r="A55" s="2">
        <v>10</v>
      </c>
      <c r="B55" s="2" t="s">
        <v>72</v>
      </c>
      <c r="C55" s="48" t="s">
        <v>73</v>
      </c>
      <c r="D55" s="41">
        <v>0</v>
      </c>
      <c r="E55" s="41">
        <v>0</v>
      </c>
      <c r="F55" s="41">
        <v>0</v>
      </c>
      <c r="G55" s="41">
        <v>308.03114849756997</v>
      </c>
      <c r="H55" s="41">
        <v>308.03114849756997</v>
      </c>
    </row>
    <row r="56" spans="1:8" ht="31.2">
      <c r="A56" s="2">
        <v>11</v>
      </c>
      <c r="B56" s="2" t="s">
        <v>74</v>
      </c>
      <c r="C56" s="48" t="s">
        <v>67</v>
      </c>
      <c r="D56" s="41">
        <v>221.74115531689</v>
      </c>
      <c r="E56" s="41">
        <v>38.648264806930001</v>
      </c>
      <c r="F56" s="41">
        <v>0</v>
      </c>
      <c r="G56" s="41">
        <v>0</v>
      </c>
      <c r="H56" s="41">
        <v>260.38942012382</v>
      </c>
    </row>
    <row r="57" spans="1:8">
      <c r="A57" s="2"/>
      <c r="B57" s="33"/>
      <c r="C57" s="33" t="s">
        <v>75</v>
      </c>
      <c r="D57" s="41">
        <v>550.82173333285004</v>
      </c>
      <c r="E57" s="41">
        <v>43.654991831209003</v>
      </c>
      <c r="F57" s="41">
        <v>0</v>
      </c>
      <c r="G57" s="41">
        <v>1063.5463217316999</v>
      </c>
      <c r="H57" s="41">
        <v>1658.0230468958</v>
      </c>
    </row>
    <row r="58" spans="1:8">
      <c r="A58" s="2"/>
      <c r="B58" s="33"/>
      <c r="C58" s="33" t="s">
        <v>76</v>
      </c>
      <c r="D58" s="41">
        <v>21655.10270394</v>
      </c>
      <c r="E58" s="41">
        <v>1716.2600428354001</v>
      </c>
      <c r="F58" s="41">
        <v>0</v>
      </c>
      <c r="G58" s="41">
        <v>1063.5463217316999</v>
      </c>
      <c r="H58" s="41">
        <v>24434.909068507</v>
      </c>
    </row>
    <row r="59" spans="1:8" ht="31.5" customHeight="1">
      <c r="A59" s="2"/>
      <c r="B59" s="33"/>
      <c r="C59" s="33" t="s">
        <v>77</v>
      </c>
      <c r="D59" s="41"/>
      <c r="E59" s="41"/>
      <c r="F59" s="41"/>
      <c r="G59" s="41"/>
      <c r="H59" s="41"/>
    </row>
    <row r="60" spans="1:8">
      <c r="A60" s="2"/>
      <c r="B60" s="2"/>
      <c r="C60" s="48"/>
      <c r="D60" s="41"/>
      <c r="E60" s="41"/>
      <c r="F60" s="41"/>
      <c r="G60" s="41"/>
      <c r="H60" s="41">
        <f>SUM(D60:G60)</f>
        <v>0</v>
      </c>
    </row>
    <row r="61" spans="1:8">
      <c r="A61" s="2"/>
      <c r="B61" s="33"/>
      <c r="C61" s="33" t="s">
        <v>78</v>
      </c>
      <c r="D61" s="41">
        <f>SUM(D60:D60)</f>
        <v>0</v>
      </c>
      <c r="E61" s="41">
        <f>SUM(E60:E60)</f>
        <v>0</v>
      </c>
      <c r="F61" s="41">
        <f>SUM(F60:F60)</f>
        <v>0</v>
      </c>
      <c r="G61" s="41">
        <f>SUM(G60:G60)</f>
        <v>0</v>
      </c>
      <c r="H61" s="41">
        <f>SUM(D61:G61)</f>
        <v>0</v>
      </c>
    </row>
    <row r="62" spans="1:8">
      <c r="A62" s="2"/>
      <c r="B62" s="33"/>
      <c r="C62" s="33" t="s">
        <v>79</v>
      </c>
      <c r="D62" s="41">
        <v>21655.10270394</v>
      </c>
      <c r="E62" s="41">
        <v>1716.2600428354001</v>
      </c>
      <c r="F62" s="41">
        <v>0</v>
      </c>
      <c r="G62" s="41">
        <v>1063.5463217316999</v>
      </c>
      <c r="H62" s="41">
        <v>24434.909068507</v>
      </c>
    </row>
    <row r="63" spans="1:8" ht="157.5" customHeight="1">
      <c r="A63" s="2"/>
      <c r="B63" s="33"/>
      <c r="C63" s="33" t="s">
        <v>80</v>
      </c>
      <c r="D63" s="41"/>
      <c r="E63" s="41"/>
      <c r="F63" s="41"/>
      <c r="G63" s="41"/>
      <c r="H63" s="41"/>
    </row>
    <row r="64" spans="1:8">
      <c r="A64" s="2">
        <v>12</v>
      </c>
      <c r="B64" s="2" t="s">
        <v>81</v>
      </c>
      <c r="C64" s="48" t="s">
        <v>82</v>
      </c>
      <c r="D64" s="41">
        <v>0</v>
      </c>
      <c r="E64" s="41">
        <v>0</v>
      </c>
      <c r="F64" s="41">
        <v>0</v>
      </c>
      <c r="G64" s="41">
        <v>884.36294529812005</v>
      </c>
      <c r="H64" s="41">
        <v>884.36294529812005</v>
      </c>
    </row>
    <row r="65" spans="1:8">
      <c r="A65" s="2">
        <v>13</v>
      </c>
      <c r="B65" s="2" t="s">
        <v>83</v>
      </c>
      <c r="C65" s="48" t="s">
        <v>84</v>
      </c>
      <c r="D65" s="41">
        <v>0</v>
      </c>
      <c r="E65" s="41">
        <v>0</v>
      </c>
      <c r="F65" s="41">
        <v>0</v>
      </c>
      <c r="G65" s="41">
        <v>1117.5738461538001</v>
      </c>
      <c r="H65" s="41">
        <v>1117.5738461538001</v>
      </c>
    </row>
    <row r="66" spans="1:8">
      <c r="A66" s="2"/>
      <c r="B66" s="33"/>
      <c r="C66" s="33" t="s">
        <v>85</v>
      </c>
      <c r="D66" s="41">
        <v>0</v>
      </c>
      <c r="E66" s="41">
        <v>0</v>
      </c>
      <c r="F66" s="41">
        <v>0</v>
      </c>
      <c r="G66" s="41">
        <v>2001.9367914520001</v>
      </c>
      <c r="H66" s="41">
        <v>2001.9367914520001</v>
      </c>
    </row>
    <row r="67" spans="1:8">
      <c r="A67" s="2"/>
      <c r="B67" s="33"/>
      <c r="C67" s="33" t="s">
        <v>86</v>
      </c>
      <c r="D67" s="41">
        <v>21655.10270394</v>
      </c>
      <c r="E67" s="41">
        <v>1716.2600428354001</v>
      </c>
      <c r="F67" s="41">
        <v>0</v>
      </c>
      <c r="G67" s="41">
        <v>3065.4831131837</v>
      </c>
      <c r="H67" s="41">
        <v>26436.845859959001</v>
      </c>
    </row>
    <row r="68" spans="1:8">
      <c r="A68" s="2"/>
      <c r="B68" s="33"/>
      <c r="C68" s="33" t="s">
        <v>87</v>
      </c>
      <c r="D68" s="41"/>
      <c r="E68" s="41"/>
      <c r="F68" s="41"/>
      <c r="G68" s="41"/>
      <c r="H68" s="41"/>
    </row>
    <row r="69" spans="1:8" ht="47.25" customHeight="1">
      <c r="A69" s="2">
        <v>14</v>
      </c>
      <c r="B69" s="2" t="s">
        <v>88</v>
      </c>
      <c r="C69" s="48" t="s">
        <v>89</v>
      </c>
      <c r="D69" s="41">
        <f>D67*3%</f>
        <v>649.65308111820002</v>
      </c>
      <c r="E69" s="41">
        <f>E67*3%</f>
        <v>51.487801285061998</v>
      </c>
      <c r="F69" s="41">
        <f>F67*3%</f>
        <v>0</v>
      </c>
      <c r="G69" s="41">
        <f>G67*3%</f>
        <v>91.964493395510999</v>
      </c>
      <c r="H69" s="41">
        <f>SUM(D69:G69)</f>
        <v>793.10537579877303</v>
      </c>
    </row>
    <row r="70" spans="1:8">
      <c r="A70" s="2"/>
      <c r="B70" s="33"/>
      <c r="C70" s="33" t="s">
        <v>90</v>
      </c>
      <c r="D70" s="41">
        <f>D69</f>
        <v>649.65308111820002</v>
      </c>
      <c r="E70" s="41">
        <f>E69</f>
        <v>51.487801285061998</v>
      </c>
      <c r="F70" s="41">
        <f>F69</f>
        <v>0</v>
      </c>
      <c r="G70" s="41">
        <f>G69</f>
        <v>91.964493395510999</v>
      </c>
      <c r="H70" s="41">
        <f>SUM(D70:G70)</f>
        <v>793.10537579877303</v>
      </c>
    </row>
    <row r="71" spans="1:8">
      <c r="A71" s="2"/>
      <c r="B71" s="33"/>
      <c r="C71" s="33" t="s">
        <v>91</v>
      </c>
      <c r="D71" s="41">
        <f>D70+D67</f>
        <v>22304.755785058202</v>
      </c>
      <c r="E71" s="41">
        <f>E70+E67</f>
        <v>1767.7478441204601</v>
      </c>
      <c r="F71" s="41">
        <f>F70+F67</f>
        <v>0</v>
      </c>
      <c r="G71" s="41">
        <f>G70+G67</f>
        <v>3157.4476065792101</v>
      </c>
      <c r="H71" s="41">
        <f>SUM(D71:G71)</f>
        <v>27229.951235757901</v>
      </c>
    </row>
    <row r="72" spans="1:8">
      <c r="A72" s="2"/>
      <c r="B72" s="33"/>
      <c r="C72" s="33" t="s">
        <v>92</v>
      </c>
      <c r="D72" s="41"/>
      <c r="E72" s="41"/>
      <c r="F72" s="41"/>
      <c r="G72" s="41"/>
      <c r="H72" s="41"/>
    </row>
    <row r="73" spans="1:8">
      <c r="A73" s="2">
        <v>15</v>
      </c>
      <c r="B73" s="2" t="s">
        <v>93</v>
      </c>
      <c r="C73" s="48" t="s">
        <v>94</v>
      </c>
      <c r="D73" s="41">
        <f>D71*20%</f>
        <v>4460.9511570116401</v>
      </c>
      <c r="E73" s="41">
        <f>E71*20%</f>
        <v>353.54956882409198</v>
      </c>
      <c r="F73" s="41">
        <f>F71*20%</f>
        <v>0</v>
      </c>
      <c r="G73" s="41">
        <f>G71*20%</f>
        <v>631.48952131584201</v>
      </c>
      <c r="H73" s="41">
        <f>SUM(D73:G73)</f>
        <v>5445.9902471515798</v>
      </c>
    </row>
    <row r="74" spans="1:8">
      <c r="A74" s="2"/>
      <c r="B74" s="33"/>
      <c r="C74" s="33" t="s">
        <v>95</v>
      </c>
      <c r="D74" s="41">
        <f>D73</f>
        <v>4460.9511570116401</v>
      </c>
      <c r="E74" s="41">
        <f>E73</f>
        <v>353.54956882409198</v>
      </c>
      <c r="F74" s="41">
        <f>F73</f>
        <v>0</v>
      </c>
      <c r="G74" s="41">
        <f>G73</f>
        <v>631.48952131584201</v>
      </c>
      <c r="H74" s="41">
        <f>SUM(D74:G74)</f>
        <v>5445.9902471515798</v>
      </c>
    </row>
    <row r="75" spans="1:8">
      <c r="A75" s="2"/>
      <c r="B75" s="33"/>
      <c r="C75" s="33" t="s">
        <v>96</v>
      </c>
      <c r="D75" s="41">
        <f>D74+D71</f>
        <v>26765.706942069799</v>
      </c>
      <c r="E75" s="41">
        <f>E74+E71</f>
        <v>2121.2974129445502</v>
      </c>
      <c r="F75" s="41">
        <f>F74+F71</f>
        <v>0</v>
      </c>
      <c r="G75" s="41">
        <f>G74+G71</f>
        <v>3788.9371278950498</v>
      </c>
      <c r="H75" s="41">
        <f>SUM(D75:G75)</f>
        <v>32675.941482909398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163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102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103</v>
      </c>
      <c r="C13" s="3" t="s">
        <v>42</v>
      </c>
      <c r="D13" s="32">
        <v>12361.226730372</v>
      </c>
      <c r="E13" s="32">
        <v>188.06727609792</v>
      </c>
      <c r="F13" s="32">
        <v>0</v>
      </c>
      <c r="G13" s="32">
        <v>0</v>
      </c>
      <c r="H13" s="32">
        <v>12549.29400647</v>
      </c>
      <c r="J13" s="20"/>
    </row>
    <row r="14" spans="1:14">
      <c r="A14" s="2"/>
      <c r="B14" s="33"/>
      <c r="C14" s="33" t="s">
        <v>104</v>
      </c>
      <c r="D14" s="32">
        <v>12361.226730372</v>
      </c>
      <c r="E14" s="32">
        <v>188.06727609792</v>
      </c>
      <c r="F14" s="32">
        <v>0</v>
      </c>
      <c r="G14" s="32">
        <v>0</v>
      </c>
      <c r="H14" s="32">
        <v>12549.29400647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164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101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102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107</v>
      </c>
      <c r="D13" s="32">
        <v>0</v>
      </c>
      <c r="E13" s="32">
        <v>0</v>
      </c>
      <c r="F13" s="32">
        <v>0</v>
      </c>
      <c r="G13" s="32">
        <v>140.43751631882</v>
      </c>
      <c r="H13" s="32">
        <v>140.43751631882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140.43751631882</v>
      </c>
      <c r="H14" s="32">
        <v>140.43751631882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165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108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109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102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109</v>
      </c>
      <c r="D13" s="32">
        <v>0</v>
      </c>
      <c r="E13" s="32">
        <v>0</v>
      </c>
      <c r="F13" s="32">
        <v>0</v>
      </c>
      <c r="G13" s="32">
        <v>884.36294529812005</v>
      </c>
      <c r="H13" s="32">
        <v>884.36294529812005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884.36294529812005</v>
      </c>
      <c r="H14" s="32">
        <v>884.36294529812005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166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100</v>
      </c>
      <c r="C7" s="28" t="s">
        <v>112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102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113</v>
      </c>
      <c r="C13" s="3" t="s">
        <v>114</v>
      </c>
      <c r="D13" s="32">
        <v>8288.6143469543003</v>
      </c>
      <c r="E13" s="32">
        <v>1444.6599311066</v>
      </c>
      <c r="F13" s="32">
        <v>0</v>
      </c>
      <c r="G13" s="32">
        <v>0</v>
      </c>
      <c r="H13" s="32">
        <v>9733.2742780609005</v>
      </c>
      <c r="J13" s="20"/>
    </row>
    <row r="14" spans="1:14">
      <c r="A14" s="2"/>
      <c r="B14" s="33"/>
      <c r="C14" s="33" t="s">
        <v>104</v>
      </c>
      <c r="D14" s="32">
        <v>8288.6143469543003</v>
      </c>
      <c r="E14" s="32">
        <v>1444.6599311066</v>
      </c>
      <c r="F14" s="32">
        <v>0</v>
      </c>
      <c r="G14" s="32">
        <v>0</v>
      </c>
      <c r="H14" s="32">
        <v>9733.2742780609005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167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73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102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116</v>
      </c>
      <c r="C13" s="3" t="s">
        <v>73</v>
      </c>
      <c r="D13" s="32">
        <v>0</v>
      </c>
      <c r="E13" s="32">
        <v>0</v>
      </c>
      <c r="F13" s="32">
        <v>0</v>
      </c>
      <c r="G13" s="32">
        <v>308.03114849756997</v>
      </c>
      <c r="H13" s="32">
        <v>308.03114849756997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308.03114849756997</v>
      </c>
      <c r="H14" s="32">
        <v>308.03114849756997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97</v>
      </c>
    </row>
    <row r="2" spans="1:14" ht="45.75" customHeight="1">
      <c r="A2" s="24"/>
      <c r="B2" s="24" t="s">
        <v>98</v>
      </c>
      <c r="C2" s="86" t="s">
        <v>168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100</v>
      </c>
      <c r="C7" s="28" t="s">
        <v>84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29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30</v>
      </c>
      <c r="C10" s="93" t="s">
        <v>102</v>
      </c>
      <c r="D10" s="90" t="s">
        <v>32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84</v>
      </c>
      <c r="D13" s="32">
        <v>0</v>
      </c>
      <c r="E13" s="32">
        <v>0</v>
      </c>
      <c r="F13" s="32">
        <v>0</v>
      </c>
      <c r="G13" s="32">
        <v>1117.5738461538001</v>
      </c>
      <c r="H13" s="32">
        <v>1117.5738461538001</v>
      </c>
      <c r="J13" s="20"/>
    </row>
    <row r="14" spans="1:14">
      <c r="A14" s="2"/>
      <c r="B14" s="33"/>
      <c r="C14" s="33" t="s">
        <v>104</v>
      </c>
      <c r="D14" s="32">
        <v>0</v>
      </c>
      <c r="E14" s="32">
        <v>0</v>
      </c>
      <c r="F14" s="32">
        <v>0</v>
      </c>
      <c r="G14" s="32">
        <v>1117.5738461538001</v>
      </c>
      <c r="H14" s="32">
        <v>1117.5738461538001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workbookViewId="0">
      <selection activeCell="D9" sqref="C8:D12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118</v>
      </c>
      <c r="B1" s="10" t="s">
        <v>119</v>
      </c>
      <c r="C1" s="10" t="s">
        <v>120</v>
      </c>
      <c r="D1" s="10" t="s">
        <v>121</v>
      </c>
      <c r="E1" s="10" t="s">
        <v>122</v>
      </c>
      <c r="F1" s="10" t="s">
        <v>123</v>
      </c>
      <c r="G1" s="10" t="s">
        <v>124</v>
      </c>
      <c r="H1" s="10" t="s">
        <v>125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 t="s">
        <v>101</v>
      </c>
      <c r="B3" s="95"/>
      <c r="C3" s="11"/>
      <c r="D3" s="12">
        <v>12689.731522788999</v>
      </c>
      <c r="E3" s="13"/>
      <c r="F3" s="13"/>
      <c r="G3" s="13"/>
      <c r="H3" s="14"/>
    </row>
    <row r="4" spans="1:8">
      <c r="A4" s="100" t="s">
        <v>126</v>
      </c>
      <c r="B4" s="15" t="s">
        <v>127</v>
      </c>
      <c r="C4" s="11"/>
      <c r="D4" s="12">
        <v>12361.226730372</v>
      </c>
      <c r="E4" s="13"/>
      <c r="F4" s="13"/>
      <c r="G4" s="13"/>
      <c r="H4" s="14"/>
    </row>
    <row r="5" spans="1:8">
      <c r="A5" s="100"/>
      <c r="B5" s="15" t="s">
        <v>128</v>
      </c>
      <c r="C5" s="10"/>
      <c r="D5" s="12">
        <v>188.06727609792</v>
      </c>
      <c r="E5" s="13"/>
      <c r="F5" s="13"/>
      <c r="G5" s="13"/>
      <c r="H5" s="16"/>
    </row>
    <row r="6" spans="1:8">
      <c r="A6" s="101"/>
      <c r="B6" s="15" t="s">
        <v>129</v>
      </c>
      <c r="C6" s="10"/>
      <c r="D6" s="12">
        <v>0</v>
      </c>
      <c r="E6" s="13"/>
      <c r="F6" s="13"/>
      <c r="G6" s="13"/>
      <c r="H6" s="16"/>
    </row>
    <row r="7" spans="1:8">
      <c r="A7" s="101"/>
      <c r="B7" s="15" t="s">
        <v>130</v>
      </c>
      <c r="C7" s="10"/>
      <c r="D7" s="12">
        <v>0</v>
      </c>
      <c r="E7" s="13"/>
      <c r="F7" s="13"/>
      <c r="G7" s="13"/>
      <c r="H7" s="16"/>
    </row>
    <row r="8" spans="1:8">
      <c r="A8" s="96" t="s">
        <v>42</v>
      </c>
      <c r="B8" s="97"/>
      <c r="C8" s="100" t="s">
        <v>42</v>
      </c>
      <c r="D8" s="17">
        <v>12549.29400647</v>
      </c>
      <c r="E8" s="13">
        <v>3.51</v>
      </c>
      <c r="F8" s="13" t="s">
        <v>131</v>
      </c>
      <c r="G8" s="17">
        <v>3575.2974377406999</v>
      </c>
      <c r="H8" s="16"/>
    </row>
    <row r="9" spans="1:8">
      <c r="A9" s="102">
        <v>1</v>
      </c>
      <c r="B9" s="15" t="s">
        <v>127</v>
      </c>
      <c r="C9" s="100"/>
      <c r="D9" s="17">
        <v>12361.226730372</v>
      </c>
      <c r="E9" s="13"/>
      <c r="F9" s="13"/>
      <c r="G9" s="13"/>
      <c r="H9" s="101" t="s">
        <v>132</v>
      </c>
    </row>
    <row r="10" spans="1:8">
      <c r="A10" s="100"/>
      <c r="B10" s="15" t="s">
        <v>128</v>
      </c>
      <c r="C10" s="100"/>
      <c r="D10" s="17">
        <v>188.06727609792</v>
      </c>
      <c r="E10" s="13"/>
      <c r="F10" s="13"/>
      <c r="G10" s="13"/>
      <c r="H10" s="101"/>
    </row>
    <row r="11" spans="1:8">
      <c r="A11" s="100"/>
      <c r="B11" s="15" t="s">
        <v>129</v>
      </c>
      <c r="C11" s="100"/>
      <c r="D11" s="17">
        <v>0</v>
      </c>
      <c r="E11" s="13"/>
      <c r="F11" s="13"/>
      <c r="G11" s="13"/>
      <c r="H11" s="101"/>
    </row>
    <row r="12" spans="1:8">
      <c r="A12" s="100"/>
      <c r="B12" s="15" t="s">
        <v>130</v>
      </c>
      <c r="C12" s="100"/>
      <c r="D12" s="17">
        <v>0</v>
      </c>
      <c r="E12" s="13"/>
      <c r="F12" s="13"/>
      <c r="G12" s="13"/>
      <c r="H12" s="101"/>
    </row>
    <row r="13" spans="1:8">
      <c r="A13" s="100" t="s">
        <v>133</v>
      </c>
      <c r="B13" s="15" t="s">
        <v>127</v>
      </c>
      <c r="C13" s="10"/>
      <c r="D13" s="12">
        <v>12361.226730372</v>
      </c>
      <c r="E13" s="13"/>
      <c r="F13" s="13"/>
      <c r="G13" s="13"/>
      <c r="H13" s="16"/>
    </row>
    <row r="14" spans="1:8">
      <c r="A14" s="100"/>
      <c r="B14" s="15" t="s">
        <v>128</v>
      </c>
      <c r="C14" s="10"/>
      <c r="D14" s="12">
        <v>188.06727609792</v>
      </c>
      <c r="E14" s="13"/>
      <c r="F14" s="13"/>
      <c r="G14" s="13"/>
      <c r="H14" s="16"/>
    </row>
    <row r="15" spans="1:8">
      <c r="A15" s="100"/>
      <c r="B15" s="15" t="s">
        <v>129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130</v>
      </c>
      <c r="C16" s="10"/>
      <c r="D16" s="12">
        <v>140.43751631882</v>
      </c>
      <c r="E16" s="13"/>
      <c r="F16" s="13"/>
      <c r="G16" s="13"/>
      <c r="H16" s="16"/>
    </row>
    <row r="17" spans="1:8">
      <c r="A17" s="96" t="s">
        <v>107</v>
      </c>
      <c r="B17" s="97"/>
      <c r="C17" s="100" t="s">
        <v>42</v>
      </c>
      <c r="D17" s="17">
        <v>140.43751631882</v>
      </c>
      <c r="E17" s="13">
        <v>3.51</v>
      </c>
      <c r="F17" s="13" t="s">
        <v>131</v>
      </c>
      <c r="G17" s="17">
        <v>40.01068840992</v>
      </c>
      <c r="H17" s="16"/>
    </row>
    <row r="18" spans="1:8">
      <c r="A18" s="102">
        <v>1</v>
      </c>
      <c r="B18" s="15" t="s">
        <v>127</v>
      </c>
      <c r="C18" s="100"/>
      <c r="D18" s="17">
        <v>0</v>
      </c>
      <c r="E18" s="13"/>
      <c r="F18" s="13"/>
      <c r="G18" s="13"/>
      <c r="H18" s="101" t="s">
        <v>132</v>
      </c>
    </row>
    <row r="19" spans="1:8">
      <c r="A19" s="100"/>
      <c r="B19" s="15" t="s">
        <v>128</v>
      </c>
      <c r="C19" s="100"/>
      <c r="D19" s="17">
        <v>0</v>
      </c>
      <c r="E19" s="13"/>
      <c r="F19" s="13"/>
      <c r="G19" s="13"/>
      <c r="H19" s="101"/>
    </row>
    <row r="20" spans="1:8">
      <c r="A20" s="100"/>
      <c r="B20" s="15" t="s">
        <v>129</v>
      </c>
      <c r="C20" s="100"/>
      <c r="D20" s="17">
        <v>0</v>
      </c>
      <c r="E20" s="13"/>
      <c r="F20" s="13"/>
      <c r="G20" s="13"/>
      <c r="H20" s="101"/>
    </row>
    <row r="21" spans="1:8">
      <c r="A21" s="100"/>
      <c r="B21" s="15" t="s">
        <v>130</v>
      </c>
      <c r="C21" s="100"/>
      <c r="D21" s="17">
        <v>140.43751631882</v>
      </c>
      <c r="E21" s="13"/>
      <c r="F21" s="13"/>
      <c r="G21" s="13"/>
      <c r="H21" s="101"/>
    </row>
    <row r="22" spans="1:8" ht="24.6">
      <c r="A22" s="98" t="s">
        <v>109</v>
      </c>
      <c r="B22" s="95"/>
      <c r="C22" s="10"/>
      <c r="D22" s="12">
        <v>884.36294529812005</v>
      </c>
      <c r="E22" s="13"/>
      <c r="F22" s="13"/>
      <c r="G22" s="13"/>
      <c r="H22" s="16"/>
    </row>
    <row r="23" spans="1:8">
      <c r="A23" s="100" t="s">
        <v>134</v>
      </c>
      <c r="B23" s="15" t="s">
        <v>127</v>
      </c>
      <c r="C23" s="10"/>
      <c r="D23" s="12">
        <v>0</v>
      </c>
      <c r="E23" s="13"/>
      <c r="F23" s="13"/>
      <c r="G23" s="13"/>
      <c r="H23" s="16"/>
    </row>
    <row r="24" spans="1:8">
      <c r="A24" s="100"/>
      <c r="B24" s="15" t="s">
        <v>128</v>
      </c>
      <c r="C24" s="10"/>
      <c r="D24" s="12">
        <v>0</v>
      </c>
      <c r="E24" s="13"/>
      <c r="F24" s="13"/>
      <c r="G24" s="13"/>
      <c r="H24" s="16"/>
    </row>
    <row r="25" spans="1:8">
      <c r="A25" s="100"/>
      <c r="B25" s="15" t="s">
        <v>129</v>
      </c>
      <c r="C25" s="10"/>
      <c r="D25" s="12">
        <v>0</v>
      </c>
      <c r="E25" s="13"/>
      <c r="F25" s="13"/>
      <c r="G25" s="13"/>
      <c r="H25" s="16"/>
    </row>
    <row r="26" spans="1:8">
      <c r="A26" s="100"/>
      <c r="B26" s="15" t="s">
        <v>130</v>
      </c>
      <c r="C26" s="10"/>
      <c r="D26" s="12">
        <v>884.36294529812005</v>
      </c>
      <c r="E26" s="13"/>
      <c r="F26" s="13"/>
      <c r="G26" s="13"/>
      <c r="H26" s="16"/>
    </row>
    <row r="27" spans="1:8">
      <c r="A27" s="96" t="s">
        <v>109</v>
      </c>
      <c r="B27" s="97"/>
      <c r="C27" s="100" t="s">
        <v>42</v>
      </c>
      <c r="D27" s="17">
        <v>884.36294529812005</v>
      </c>
      <c r="E27" s="13">
        <v>3.51</v>
      </c>
      <c r="F27" s="13" t="s">
        <v>131</v>
      </c>
      <c r="G27" s="17">
        <v>251.95525507068999</v>
      </c>
      <c r="H27" s="16"/>
    </row>
    <row r="28" spans="1:8">
      <c r="A28" s="102">
        <v>1</v>
      </c>
      <c r="B28" s="15" t="s">
        <v>127</v>
      </c>
      <c r="C28" s="100"/>
      <c r="D28" s="17">
        <v>0</v>
      </c>
      <c r="E28" s="13"/>
      <c r="F28" s="13"/>
      <c r="G28" s="13"/>
      <c r="H28" s="101" t="s">
        <v>132</v>
      </c>
    </row>
    <row r="29" spans="1:8">
      <c r="A29" s="100"/>
      <c r="B29" s="15" t="s">
        <v>128</v>
      </c>
      <c r="C29" s="100"/>
      <c r="D29" s="17">
        <v>0</v>
      </c>
      <c r="E29" s="13"/>
      <c r="F29" s="13"/>
      <c r="G29" s="13"/>
      <c r="H29" s="101"/>
    </row>
    <row r="30" spans="1:8">
      <c r="A30" s="100"/>
      <c r="B30" s="15" t="s">
        <v>129</v>
      </c>
      <c r="C30" s="100"/>
      <c r="D30" s="17">
        <v>0</v>
      </c>
      <c r="E30" s="13"/>
      <c r="F30" s="13"/>
      <c r="G30" s="13"/>
      <c r="H30" s="101"/>
    </row>
    <row r="31" spans="1:8">
      <c r="A31" s="100"/>
      <c r="B31" s="15" t="s">
        <v>130</v>
      </c>
      <c r="C31" s="100"/>
      <c r="D31" s="17">
        <v>884.36294529812005</v>
      </c>
      <c r="E31" s="13"/>
      <c r="F31" s="13"/>
      <c r="G31" s="13"/>
      <c r="H31" s="101"/>
    </row>
    <row r="32" spans="1:8" ht="24.6">
      <c r="A32" s="98" t="s">
        <v>112</v>
      </c>
      <c r="B32" s="95"/>
      <c r="C32" s="10"/>
      <c r="D32" s="12">
        <v>9733.2742780609005</v>
      </c>
      <c r="E32" s="13"/>
      <c r="F32" s="13"/>
      <c r="G32" s="13"/>
      <c r="H32" s="16"/>
    </row>
    <row r="33" spans="1:8">
      <c r="A33" s="100" t="s">
        <v>135</v>
      </c>
      <c r="B33" s="15" t="s">
        <v>127</v>
      </c>
      <c r="C33" s="10"/>
      <c r="D33" s="12">
        <v>8288.6143469543003</v>
      </c>
      <c r="E33" s="13"/>
      <c r="F33" s="13"/>
      <c r="G33" s="13"/>
      <c r="H33" s="16"/>
    </row>
    <row r="34" spans="1:8">
      <c r="A34" s="100"/>
      <c r="B34" s="15" t="s">
        <v>128</v>
      </c>
      <c r="C34" s="10"/>
      <c r="D34" s="12">
        <v>1444.6599311066</v>
      </c>
      <c r="E34" s="13"/>
      <c r="F34" s="13"/>
      <c r="G34" s="13"/>
      <c r="H34" s="16"/>
    </row>
    <row r="35" spans="1:8">
      <c r="A35" s="100"/>
      <c r="B35" s="15" t="s">
        <v>129</v>
      </c>
      <c r="C35" s="10"/>
      <c r="D35" s="12">
        <v>0</v>
      </c>
      <c r="E35" s="13"/>
      <c r="F35" s="13"/>
      <c r="G35" s="13"/>
      <c r="H35" s="16"/>
    </row>
    <row r="36" spans="1:8">
      <c r="A36" s="100"/>
      <c r="B36" s="15" t="s">
        <v>130</v>
      </c>
      <c r="C36" s="10"/>
      <c r="D36" s="12">
        <v>0</v>
      </c>
      <c r="E36" s="13"/>
      <c r="F36" s="13"/>
      <c r="G36" s="13"/>
      <c r="H36" s="16"/>
    </row>
    <row r="37" spans="1:8">
      <c r="A37" s="96" t="s">
        <v>114</v>
      </c>
      <c r="B37" s="97"/>
      <c r="C37" s="100" t="s">
        <v>136</v>
      </c>
      <c r="D37" s="17">
        <v>9733.2742780609005</v>
      </c>
      <c r="E37" s="13">
        <v>107</v>
      </c>
      <c r="F37" s="13" t="s">
        <v>137</v>
      </c>
      <c r="G37" s="17">
        <v>90.965180168792998</v>
      </c>
      <c r="H37" s="16"/>
    </row>
    <row r="38" spans="1:8">
      <c r="A38" s="102">
        <v>1</v>
      </c>
      <c r="B38" s="15" t="s">
        <v>127</v>
      </c>
      <c r="C38" s="100"/>
      <c r="D38" s="17">
        <v>8288.6143469543003</v>
      </c>
      <c r="E38" s="13"/>
      <c r="F38" s="13"/>
      <c r="G38" s="13"/>
      <c r="H38" s="101" t="s">
        <v>44</v>
      </c>
    </row>
    <row r="39" spans="1:8">
      <c r="A39" s="100"/>
      <c r="B39" s="15" t="s">
        <v>128</v>
      </c>
      <c r="C39" s="100"/>
      <c r="D39" s="17">
        <v>1444.6599311066</v>
      </c>
      <c r="E39" s="13"/>
      <c r="F39" s="13"/>
      <c r="G39" s="13"/>
      <c r="H39" s="101"/>
    </row>
    <row r="40" spans="1:8">
      <c r="A40" s="100"/>
      <c r="B40" s="15" t="s">
        <v>129</v>
      </c>
      <c r="C40" s="100"/>
      <c r="D40" s="17">
        <v>0</v>
      </c>
      <c r="E40" s="13"/>
      <c r="F40" s="13"/>
      <c r="G40" s="13"/>
      <c r="H40" s="101"/>
    </row>
    <row r="41" spans="1:8">
      <c r="A41" s="100"/>
      <c r="B41" s="15" t="s">
        <v>130</v>
      </c>
      <c r="C41" s="100"/>
      <c r="D41" s="17">
        <v>0</v>
      </c>
      <c r="E41" s="13"/>
      <c r="F41" s="13"/>
      <c r="G41" s="13"/>
      <c r="H41" s="101"/>
    </row>
    <row r="42" spans="1:8" ht="24.6">
      <c r="A42" s="98" t="s">
        <v>73</v>
      </c>
      <c r="B42" s="95"/>
      <c r="C42" s="10"/>
      <c r="D42" s="12">
        <v>308.03114849756997</v>
      </c>
      <c r="E42" s="13"/>
      <c r="F42" s="13"/>
      <c r="G42" s="13"/>
      <c r="H42" s="16"/>
    </row>
    <row r="43" spans="1:8">
      <c r="A43" s="100" t="s">
        <v>138</v>
      </c>
      <c r="B43" s="15" t="s">
        <v>127</v>
      </c>
      <c r="C43" s="10"/>
      <c r="D43" s="12">
        <v>0</v>
      </c>
      <c r="E43" s="13"/>
      <c r="F43" s="13"/>
      <c r="G43" s="13"/>
      <c r="H43" s="16"/>
    </row>
    <row r="44" spans="1:8">
      <c r="A44" s="100"/>
      <c r="B44" s="15" t="s">
        <v>128</v>
      </c>
      <c r="C44" s="10"/>
      <c r="D44" s="12">
        <v>0</v>
      </c>
      <c r="E44" s="13"/>
      <c r="F44" s="13"/>
      <c r="G44" s="13"/>
      <c r="H44" s="16"/>
    </row>
    <row r="45" spans="1:8">
      <c r="A45" s="100"/>
      <c r="B45" s="15" t="s">
        <v>129</v>
      </c>
      <c r="C45" s="10"/>
      <c r="D45" s="12">
        <v>0</v>
      </c>
      <c r="E45" s="13"/>
      <c r="F45" s="13"/>
      <c r="G45" s="13"/>
      <c r="H45" s="16"/>
    </row>
    <row r="46" spans="1:8">
      <c r="A46" s="100"/>
      <c r="B46" s="15" t="s">
        <v>130</v>
      </c>
      <c r="C46" s="10"/>
      <c r="D46" s="12">
        <v>308.03114849756997</v>
      </c>
      <c r="E46" s="13"/>
      <c r="F46" s="13"/>
      <c r="G46" s="13"/>
      <c r="H46" s="16"/>
    </row>
    <row r="47" spans="1:8">
      <c r="A47" s="96" t="s">
        <v>73</v>
      </c>
      <c r="B47" s="97"/>
      <c r="C47" s="100" t="s">
        <v>136</v>
      </c>
      <c r="D47" s="17">
        <v>308.03114849756997</v>
      </c>
      <c r="E47" s="13">
        <v>107</v>
      </c>
      <c r="F47" s="13" t="s">
        <v>137</v>
      </c>
      <c r="G47" s="17">
        <v>2.8787957803511</v>
      </c>
      <c r="H47" s="16"/>
    </row>
    <row r="48" spans="1:8">
      <c r="A48" s="102">
        <v>1</v>
      </c>
      <c r="B48" s="15" t="s">
        <v>127</v>
      </c>
      <c r="C48" s="100"/>
      <c r="D48" s="17">
        <v>0</v>
      </c>
      <c r="E48" s="13"/>
      <c r="F48" s="13"/>
      <c r="G48" s="13"/>
      <c r="H48" s="101" t="s">
        <v>44</v>
      </c>
    </row>
    <row r="49" spans="1:8">
      <c r="A49" s="100"/>
      <c r="B49" s="15" t="s">
        <v>128</v>
      </c>
      <c r="C49" s="100"/>
      <c r="D49" s="17">
        <v>0</v>
      </c>
      <c r="E49" s="13"/>
      <c r="F49" s="13"/>
      <c r="G49" s="13"/>
      <c r="H49" s="101"/>
    </row>
    <row r="50" spans="1:8">
      <c r="A50" s="100"/>
      <c r="B50" s="15" t="s">
        <v>129</v>
      </c>
      <c r="C50" s="100"/>
      <c r="D50" s="17">
        <v>0</v>
      </c>
      <c r="E50" s="13"/>
      <c r="F50" s="13"/>
      <c r="G50" s="13"/>
      <c r="H50" s="101"/>
    </row>
    <row r="51" spans="1:8">
      <c r="A51" s="100"/>
      <c r="B51" s="15" t="s">
        <v>130</v>
      </c>
      <c r="C51" s="100"/>
      <c r="D51" s="17">
        <v>308.03114849756997</v>
      </c>
      <c r="E51" s="13"/>
      <c r="F51" s="13"/>
      <c r="G51" s="13"/>
      <c r="H51" s="101"/>
    </row>
    <row r="52" spans="1:8" ht="24.6">
      <c r="A52" s="98" t="s">
        <v>84</v>
      </c>
      <c r="B52" s="95"/>
      <c r="C52" s="10"/>
      <c r="D52" s="12">
        <v>1117.5738461538001</v>
      </c>
      <c r="E52" s="13"/>
      <c r="F52" s="13"/>
      <c r="G52" s="13"/>
      <c r="H52" s="16"/>
    </row>
    <row r="53" spans="1:8">
      <c r="A53" s="100" t="s">
        <v>139</v>
      </c>
      <c r="B53" s="15" t="s">
        <v>127</v>
      </c>
      <c r="C53" s="10"/>
      <c r="D53" s="12">
        <v>0</v>
      </c>
      <c r="E53" s="13"/>
      <c r="F53" s="13"/>
      <c r="G53" s="13"/>
      <c r="H53" s="16"/>
    </row>
    <row r="54" spans="1:8">
      <c r="A54" s="100"/>
      <c r="B54" s="15" t="s">
        <v>128</v>
      </c>
      <c r="C54" s="10"/>
      <c r="D54" s="12">
        <v>0</v>
      </c>
      <c r="E54" s="13"/>
      <c r="F54" s="13"/>
      <c r="G54" s="13"/>
      <c r="H54" s="16"/>
    </row>
    <row r="55" spans="1:8">
      <c r="A55" s="100"/>
      <c r="B55" s="15" t="s">
        <v>129</v>
      </c>
      <c r="C55" s="10"/>
      <c r="D55" s="12">
        <v>0</v>
      </c>
      <c r="E55" s="13"/>
      <c r="F55" s="13"/>
      <c r="G55" s="13"/>
      <c r="H55" s="16"/>
    </row>
    <row r="56" spans="1:8">
      <c r="A56" s="100"/>
      <c r="B56" s="15" t="s">
        <v>130</v>
      </c>
      <c r="C56" s="10"/>
      <c r="D56" s="12">
        <v>1117.5738461538001</v>
      </c>
      <c r="E56" s="13"/>
      <c r="F56" s="13"/>
      <c r="G56" s="13"/>
      <c r="H56" s="16"/>
    </row>
    <row r="57" spans="1:8">
      <c r="A57" s="96" t="s">
        <v>84</v>
      </c>
      <c r="B57" s="97"/>
      <c r="C57" s="100" t="s">
        <v>136</v>
      </c>
      <c r="D57" s="17">
        <v>1117.5738461538001</v>
      </c>
      <c r="E57" s="13">
        <v>107</v>
      </c>
      <c r="F57" s="13" t="s">
        <v>137</v>
      </c>
      <c r="G57" s="17">
        <v>10.444615384615</v>
      </c>
      <c r="H57" s="16"/>
    </row>
    <row r="58" spans="1:8">
      <c r="A58" s="102">
        <v>1</v>
      </c>
      <c r="B58" s="15" t="s">
        <v>127</v>
      </c>
      <c r="C58" s="100"/>
      <c r="D58" s="17">
        <v>0</v>
      </c>
      <c r="E58" s="13"/>
      <c r="F58" s="13"/>
      <c r="G58" s="13"/>
      <c r="H58" s="101" t="s">
        <v>44</v>
      </c>
    </row>
    <row r="59" spans="1:8">
      <c r="A59" s="100"/>
      <c r="B59" s="15" t="s">
        <v>128</v>
      </c>
      <c r="C59" s="100"/>
      <c r="D59" s="17">
        <v>0</v>
      </c>
      <c r="E59" s="13"/>
      <c r="F59" s="13"/>
      <c r="G59" s="13"/>
      <c r="H59" s="101"/>
    </row>
    <row r="60" spans="1:8">
      <c r="A60" s="100"/>
      <c r="B60" s="15" t="s">
        <v>129</v>
      </c>
      <c r="C60" s="100"/>
      <c r="D60" s="17">
        <v>0</v>
      </c>
      <c r="E60" s="13"/>
      <c r="F60" s="13"/>
      <c r="G60" s="13"/>
      <c r="H60" s="101"/>
    </row>
    <row r="61" spans="1:8">
      <c r="A61" s="100"/>
      <c r="B61" s="15" t="s">
        <v>130</v>
      </c>
      <c r="C61" s="100"/>
      <c r="D61" s="17">
        <v>1117.5738461538001</v>
      </c>
      <c r="E61" s="13"/>
      <c r="F61" s="13"/>
      <c r="G61" s="13"/>
      <c r="H61" s="101"/>
    </row>
    <row r="62" spans="1:8">
      <c r="A62" s="18"/>
      <c r="C62" s="18"/>
      <c r="D62" s="7"/>
      <c r="E62" s="7"/>
      <c r="F62" s="7"/>
      <c r="G62" s="7"/>
      <c r="H62" s="19"/>
    </row>
    <row r="64" spans="1:8">
      <c r="A64" s="99" t="s">
        <v>140</v>
      </c>
      <c r="B64" s="99"/>
      <c r="C64" s="99"/>
      <c r="D64" s="99"/>
      <c r="E64" s="99"/>
      <c r="F64" s="99"/>
      <c r="G64" s="99"/>
      <c r="H64" s="99"/>
    </row>
    <row r="65" spans="1:8">
      <c r="A65" s="99" t="s">
        <v>141</v>
      </c>
      <c r="B65" s="99"/>
      <c r="C65" s="99"/>
      <c r="D65" s="99"/>
      <c r="E65" s="99"/>
      <c r="F65" s="99"/>
      <c r="G65" s="99"/>
      <c r="H65" s="99"/>
    </row>
  </sheetData>
  <mergeCells count="37">
    <mergeCell ref="H58:H61"/>
    <mergeCell ref="H9:H12"/>
    <mergeCell ref="H18:H21"/>
    <mergeCell ref="H28:H31"/>
    <mergeCell ref="H38:H41"/>
    <mergeCell ref="H48:H51"/>
    <mergeCell ref="C17:C21"/>
    <mergeCell ref="C27:C31"/>
    <mergeCell ref="C37:C41"/>
    <mergeCell ref="C47:C51"/>
    <mergeCell ref="C57:C61"/>
    <mergeCell ref="A57:B57"/>
    <mergeCell ref="A64:H64"/>
    <mergeCell ref="A65:H65"/>
    <mergeCell ref="A4:A7"/>
    <mergeCell ref="A9:A12"/>
    <mergeCell ref="A13:A16"/>
    <mergeCell ref="A18:A21"/>
    <mergeCell ref="A23:A26"/>
    <mergeCell ref="A28:A31"/>
    <mergeCell ref="A33:A36"/>
    <mergeCell ref="A38:A41"/>
    <mergeCell ref="A43:A46"/>
    <mergeCell ref="A48:A51"/>
    <mergeCell ref="A53:A56"/>
    <mergeCell ref="A58:A61"/>
    <mergeCell ref="C8:C12"/>
    <mergeCell ref="A32:B32"/>
    <mergeCell ref="A37:B37"/>
    <mergeCell ref="A42:B42"/>
    <mergeCell ref="A47:B47"/>
    <mergeCell ref="A52:B52"/>
    <mergeCell ref="A3:B3"/>
    <mergeCell ref="A8:B8"/>
    <mergeCell ref="A17:B17"/>
    <mergeCell ref="A22:B22"/>
    <mergeCell ref="A27:B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107-02-01</vt:lpstr>
      <vt:lpstr>ОСР 107-07-01</vt:lpstr>
      <vt:lpstr>ОСР 12-01</vt:lpstr>
      <vt:lpstr>ОСР 525-02-01</vt:lpstr>
      <vt:lpstr>ОСР 525-09-01</vt:lpstr>
      <vt:lpstr>ОСР 525-12-01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2025-11-17T10:15:32Z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0B06F3AD28874EAEAE6593C0E5B6768F_12</vt:lpwstr>
  </property>
  <property fmtid="{D5CDD505-2E9C-101B-9397-08002B2CF9AE}" pid="3" name="KSOProductBuildVer">
    <vt:lpwstr>1049-12.2.0.20795</vt:lpwstr>
  </property>
</Properties>
</file>